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https://ftchq-my.sharepoint.com/personal/andrew_ftconsultants_com_au/Documents/Marketing/Landing Page/Website Ready/"/>
    </mc:Choice>
  </mc:AlternateContent>
  <xr:revisionPtr revIDLastSave="15" documentId="13_ncr:1_{22C4A167-51FF-F241-A409-21541B9DA260}" xr6:coauthVersionLast="47" xr6:coauthVersionMax="47" xr10:uidLastSave="{7E4F1B8B-7E77-694C-A0DA-5AAFEE9908D3}"/>
  <workbookProtection workbookAlgorithmName="SHA-512" workbookHashValue="GgC5b6FM82ow6Kz7vAywn/GTw3qydxEAnCvsZzOuU/x2ooz8jdZHOLwjoREYe9hr0cWRFzi/i8QmFqRbRr9Zag==" workbookSaltValue="mjD09D44Mzez8analiKuvw==" workbookSpinCount="100000" lockStructure="1"/>
  <bookViews>
    <workbookView xWindow="-20" yWindow="660" windowWidth="34560" windowHeight="19880" tabRatio="500" xr2:uid="{00000000-000D-0000-FFFF-FFFF00000000}"/>
  </bookViews>
  <sheets>
    <sheet name="Tax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2" i="1" l="1"/>
  <c r="C21" i="1"/>
  <c r="D12" i="1"/>
  <c r="C12" i="1"/>
  <c r="C11" i="1"/>
  <c r="C10" i="1"/>
  <c r="C9" i="1"/>
  <c r="C13" i="1" l="1"/>
  <c r="C20" i="1" s="1"/>
  <c r="C15" i="1" l="1"/>
  <c r="C18" i="1" s="1"/>
  <c r="C17" i="1"/>
  <c r="C16" i="1"/>
</calcChain>
</file>

<file path=xl/sharedStrings.xml><?xml version="1.0" encoding="utf-8"?>
<sst xmlns="http://schemas.openxmlformats.org/spreadsheetml/2006/main" count="60" uniqueCount="57">
  <si>
    <t>Australian Income Tax Calculator</t>
  </si>
  <si>
    <t>FY 2025-26 Tax Rates (Australian Resident)</t>
  </si>
  <si>
    <t>ENTER YOUR ANNUAL TAXABLE INCOME</t>
  </si>
  <si>
    <t>← Enter income</t>
  </si>
  <si>
    <t>DO YOU HAVE A HECS/HELP DEBT?</t>
  </si>
  <si>
    <t>← Select Yes or No</t>
  </si>
  <si>
    <t>TAX CALCULATION SUMMARY</t>
  </si>
  <si>
    <t>Taxable Income</t>
  </si>
  <si>
    <t>Income Tax Payable</t>
  </si>
  <si>
    <t>Medicare Levy (2%)</t>
  </si>
  <si>
    <t>HECS/HELP Repayment</t>
  </si>
  <si>
    <t>Total Deductions</t>
  </si>
  <si>
    <t>Take-Home Pay (Annual)</t>
  </si>
  <si>
    <t>Take-Home Pay (Monthly)</t>
  </si>
  <si>
    <t>Take-Home Pay (Fortnightly)</t>
  </si>
  <si>
    <t>Take-Home Pay (Weekly)</t>
  </si>
  <si>
    <t>Effective Tax Rate (incl. all)</t>
  </si>
  <si>
    <t>Marginal Tax Rate</t>
  </si>
  <si>
    <t>HECS/HELP Repayment Rate</t>
  </si>
  <si>
    <t>FY 2025-26 INCOME TAX BRACKETS</t>
  </si>
  <si>
    <t>Taxable Income Range</t>
  </si>
  <si>
    <t>Tax Rate</t>
  </si>
  <si>
    <t>Tax on Bracket</t>
  </si>
  <si>
    <t>Cumulative Tax</t>
  </si>
  <si>
    <t>$0 – $18,200</t>
  </si>
  <si>
    <t>0%</t>
  </si>
  <si>
    <t>$0</t>
  </si>
  <si>
    <t>$18,201 – $45,000</t>
  </si>
  <si>
    <t>16c per $1 over $18,200</t>
  </si>
  <si>
    <t>$4,288</t>
  </si>
  <si>
    <t>$45,001 – $135,000</t>
  </si>
  <si>
    <t>30c per $1 over $45,000</t>
  </si>
  <si>
    <t>$27,000</t>
  </si>
  <si>
    <t>$31,288</t>
  </si>
  <si>
    <t>$135,001 – $190,000</t>
  </si>
  <si>
    <t>37c per $1 over $135,000</t>
  </si>
  <si>
    <t>$20,350</t>
  </si>
  <si>
    <t>$51,638</t>
  </si>
  <si>
    <t>$190,001 and over</t>
  </si>
  <si>
    <t>45c per $1 over $190,000</t>
  </si>
  <si>
    <t>—</t>
  </si>
  <si>
    <t>FY 2025-26 HECS/HELP REPAYMENT THRESHOLDS (MARGINAL RATES)</t>
  </si>
  <si>
    <t>Repayment Income Range</t>
  </si>
  <si>
    <t>Repayment Rate</t>
  </si>
  <si>
    <t>$0 – $67,000</t>
  </si>
  <si>
    <t>Nil</t>
  </si>
  <si>
    <t>$67,001 – $125,000</t>
  </si>
  <si>
    <t>15c per $1 over $67,000</t>
  </si>
  <si>
    <t>$125,001 – $179,285</t>
  </si>
  <si>
    <t>$8,700 + 17c per $1 over $125,000</t>
  </si>
  <si>
    <t>$179,286 and over</t>
  </si>
  <si>
    <t>10% of total repayment income</t>
  </si>
  <si>
    <t>Note: From FY 2025-26, HECS/HELP uses marginal rates.</t>
  </si>
  <si>
    <t>Repayments are calculated only on income above the $67,000 threshold.</t>
  </si>
  <si>
    <t>Yes</t>
  </si>
  <si>
    <t>web: andrewromano.com.au</t>
  </si>
  <si>
    <t>Insta: @andrewromano.ftcau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</si>
</sst>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"/>
    <numFmt numFmtId="165" formatCode="0.0%"/>
  </numFmts>
  <fonts count="11" x14ac:knownFonts="1">
    <font>
      <sz val="11"/>
      <color theme="1"/>
      <name val="Calibri"/>
      <family val="2"/>
      <charset val="1"/>
    </font>
    <font>
      <b/>
      <sz val="16"/>
      <color rgb="FFFFFFFF"/>
      <name val="Arial"/>
      <family val="2"/>
      <charset val="1"/>
    </font>
    <font>
      <i/>
      <sz val="10"/>
      <color rgb="FFFFFFFF"/>
      <name val="Arial"/>
      <family val="2"/>
      <charset val="1"/>
    </font>
    <font>
      <b/>
      <sz val="10"/>
      <color rgb="FF1F3864"/>
      <name val="Arial"/>
      <family val="2"/>
      <charset val="1"/>
    </font>
    <font>
      <b/>
      <sz val="14"/>
      <color rgb="FF0000FF"/>
      <name val="Arial"/>
      <family val="2"/>
      <charset val="1"/>
    </font>
    <font>
      <i/>
      <sz val="9"/>
      <color rgb="FF666666"/>
      <name val="Arial"/>
      <family val="2"/>
      <charset val="1"/>
    </font>
    <font>
      <b/>
      <sz val="12"/>
      <color rgb="FFFFFFFF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3"/>
      <name val="Arial"/>
      <family val="2"/>
      <charset val="1"/>
    </font>
    <font>
      <sz val="1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0066CC"/>
      </patternFill>
    </fill>
    <fill>
      <patternFill patternType="solid">
        <fgColor rgb="FFE2EFDA"/>
        <bgColor rgb="FFF2F2F2"/>
      </patternFill>
    </fill>
    <fill>
      <patternFill patternType="solid">
        <fgColor rgb="FFD6E4F0"/>
        <bgColor rgb="FFE2EFDA"/>
      </patternFill>
    </fill>
    <fill>
      <patternFill patternType="solid">
        <fgColor rgb="FFF2F2F2"/>
        <bgColor rgb="FFE2EFDA"/>
      </patternFill>
    </fill>
    <fill>
      <patternFill patternType="solid">
        <fgColor rgb="FFFFFF00"/>
        <bgColor rgb="FFF2F2F2"/>
      </patternFill>
    </fill>
  </fills>
  <borders count="3">
    <border>
      <left/>
      <right/>
      <top/>
      <bottom/>
      <diagonal/>
    </border>
    <border>
      <left style="medium">
        <color rgb="FF2E75B6"/>
      </left>
      <right style="medium">
        <color rgb="FF2E75B6"/>
      </right>
      <top style="medium">
        <color rgb="FF2E75B6"/>
      </top>
      <bottom style="medium">
        <color rgb="FF2E75B6"/>
      </bottom>
      <diagonal/>
    </border>
    <border>
      <left style="thin">
        <color rgb="FFB4C6E7"/>
      </left>
      <right style="thin">
        <color rgb="FFB4C6E7"/>
      </right>
      <top style="thin">
        <color rgb="FFB4C6E7"/>
      </top>
      <bottom style="thin">
        <color rgb="FFB4C6E7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0" fillId="0" borderId="2" xfId="0" applyFont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5" fillId="0" borderId="0" xfId="0" applyFont="1"/>
    <xf numFmtId="0" fontId="7" fillId="0" borderId="2" xfId="0" applyFont="1" applyBorder="1"/>
    <xf numFmtId="164" fontId="7" fillId="0" borderId="2" xfId="0" applyNumberFormat="1" applyFont="1" applyBorder="1" applyAlignment="1">
      <alignment horizontal="right"/>
    </xf>
    <xf numFmtId="0" fontId="8" fillId="4" borderId="2" xfId="0" applyFont="1" applyFill="1" applyBorder="1"/>
    <xf numFmtId="164" fontId="9" fillId="4" borderId="2" xfId="0" applyNumberFormat="1" applyFont="1" applyFill="1" applyBorder="1" applyAlignment="1">
      <alignment horizontal="right"/>
    </xf>
    <xf numFmtId="0" fontId="8" fillId="5" borderId="2" xfId="0" applyFont="1" applyFill="1" applyBorder="1"/>
    <xf numFmtId="164" fontId="9" fillId="5" borderId="2" xfId="0" applyNumberFormat="1" applyFont="1" applyFill="1" applyBorder="1" applyAlignment="1">
      <alignment horizontal="right"/>
    </xf>
    <xf numFmtId="165" fontId="7" fillId="0" borderId="2" xfId="0" applyNumberFormat="1" applyFont="1" applyBorder="1" applyAlignment="1">
      <alignment horizontal="right"/>
    </xf>
    <xf numFmtId="0" fontId="10" fillId="0" borderId="2" xfId="0" applyFont="1" applyBorder="1" applyAlignment="1">
      <alignment horizontal="left"/>
    </xf>
    <xf numFmtId="0" fontId="10" fillId="6" borderId="2" xfId="0" applyFont="1" applyFill="1" applyBorder="1" applyAlignment="1">
      <alignment horizontal="left"/>
    </xf>
    <xf numFmtId="164" fontId="4" fillId="7" borderId="1" xfId="0" applyNumberFormat="1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6E7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66"/>
      <rgbColor rgb="FF999999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ndrewromano.com.a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222251</xdr:colOff>
      <xdr:row>1</xdr:row>
      <xdr:rowOff>52917</xdr:rowOff>
    </xdr:from>
    <xdr:to>
      <xdr:col>10</xdr:col>
      <xdr:colOff>490179</xdr:colOff>
      <xdr:row>2</xdr:row>
      <xdr:rowOff>148166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1261EF-C6DC-6DA6-8488-83545308A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38584" y="243417"/>
          <a:ext cx="3125428" cy="592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40"/>
  <sheetViews>
    <sheetView showGridLines="0" tabSelected="1" zoomScale="120" zoomScaleNormal="120" workbookViewId="0">
      <selection activeCell="D6" sqref="D6"/>
    </sheetView>
  </sheetViews>
  <sheetFormatPr baseColWidth="10" defaultColWidth="8.6640625" defaultRowHeight="15" x14ac:dyDescent="0.2"/>
  <cols>
    <col min="1" max="1" width="3" customWidth="1"/>
    <col min="2" max="2" width="35" customWidth="1"/>
    <col min="3" max="5" width="22" customWidth="1"/>
    <col min="6" max="6" width="3" customWidth="1"/>
  </cols>
  <sheetData>
    <row r="2" spans="2:8" ht="39.75" customHeight="1" x14ac:dyDescent="0.2">
      <c r="B2" s="20" t="s">
        <v>0</v>
      </c>
      <c r="C2" s="20"/>
      <c r="D2" s="20"/>
      <c r="E2" s="20"/>
    </row>
    <row r="3" spans="2:8" x14ac:dyDescent="0.2">
      <c r="B3" s="21" t="s">
        <v>1</v>
      </c>
      <c r="C3" s="21"/>
      <c r="D3" s="21"/>
      <c r="E3" s="21"/>
    </row>
    <row r="5" spans="2:8" ht="18.75" customHeight="1" x14ac:dyDescent="0.2">
      <c r="B5" s="22" t="s">
        <v>2</v>
      </c>
      <c r="C5" s="22"/>
      <c r="D5" s="14">
        <v>50000</v>
      </c>
      <c r="E5" s="4" t="s">
        <v>3</v>
      </c>
      <c r="H5" t="s">
        <v>56</v>
      </c>
    </row>
    <row r="6" spans="2:8" ht="18.75" customHeight="1" x14ac:dyDescent="0.2">
      <c r="B6" s="22" t="s">
        <v>4</v>
      </c>
      <c r="C6" s="22"/>
      <c r="D6" s="15" t="s">
        <v>54</v>
      </c>
      <c r="E6" s="4" t="s">
        <v>5</v>
      </c>
      <c r="H6" t="s">
        <v>55</v>
      </c>
    </row>
    <row r="8" spans="2:8" ht="15.75" customHeight="1" x14ac:dyDescent="0.2">
      <c r="B8" s="18" t="s">
        <v>6</v>
      </c>
      <c r="C8" s="18"/>
      <c r="D8" s="18"/>
      <c r="E8" s="18"/>
    </row>
    <row r="9" spans="2:8" x14ac:dyDescent="0.2">
      <c r="B9" s="5" t="s">
        <v>7</v>
      </c>
      <c r="C9" s="6">
        <f>D5</f>
        <v>50000</v>
      </c>
    </row>
    <row r="10" spans="2:8" x14ac:dyDescent="0.2">
      <c r="B10" s="5" t="s">
        <v>8</v>
      </c>
      <c r="C10" s="6">
        <f>IF(D5&lt;=18200,0,IF(D5&lt;=45000,(D5-18200)*0.16,IF(D5&lt;=135000,4288+(D5-45000)*0.3,IF(D5&lt;=190000,31288+(D5-135000)*0.37,51638+(D5-190000)*0.45))))</f>
        <v>5788</v>
      </c>
    </row>
    <row r="11" spans="2:8" x14ac:dyDescent="0.2">
      <c r="B11" s="5" t="s">
        <v>9</v>
      </c>
      <c r="C11" s="6">
        <f>IF(D5&lt;=26000,0,IF(D5&lt;32500,(D5-26000)*0.1,D5*0.02))</f>
        <v>1000</v>
      </c>
    </row>
    <row r="12" spans="2:8" x14ac:dyDescent="0.2">
      <c r="B12" s="5" t="s">
        <v>10</v>
      </c>
      <c r="C12" s="6">
        <f>IF(D6="No",0,IF(D5&lt;=67000,0,IF(D5&lt;=125000,(D5-67000)*0.15,IF(D5&lt;=179285,8700+(D5-125000)*0.17,D5*0.1))))</f>
        <v>0</v>
      </c>
      <c r="D12" s="4" t="str">
        <f>IF(D6="Yes","← Based on your income","← Set HECS to Yes if applicable")</f>
        <v>← Based on your income</v>
      </c>
    </row>
    <row r="13" spans="2:8" ht="16.5" customHeight="1" x14ac:dyDescent="0.2">
      <c r="B13" s="7" t="s">
        <v>11</v>
      </c>
      <c r="C13" s="8">
        <f>C10+C11+C12</f>
        <v>6788</v>
      </c>
    </row>
    <row r="15" spans="2:8" ht="16.5" customHeight="1" x14ac:dyDescent="0.2">
      <c r="B15" s="9" t="s">
        <v>12</v>
      </c>
      <c r="C15" s="10">
        <f>D5-C13</f>
        <v>43212</v>
      </c>
    </row>
    <row r="16" spans="2:8" x14ac:dyDescent="0.2">
      <c r="B16" s="5" t="s">
        <v>13</v>
      </c>
      <c r="C16" s="6">
        <f>C15/12</f>
        <v>3601</v>
      </c>
    </row>
    <row r="17" spans="2:5" x14ac:dyDescent="0.2">
      <c r="B17" s="5" t="s">
        <v>14</v>
      </c>
      <c r="C17" s="6">
        <f>C15/26</f>
        <v>1662</v>
      </c>
    </row>
    <row r="18" spans="2:5" x14ac:dyDescent="0.2">
      <c r="B18" s="5" t="s">
        <v>15</v>
      </c>
      <c r="C18" s="6">
        <f>C15/52</f>
        <v>831</v>
      </c>
    </row>
    <row r="20" spans="2:5" x14ac:dyDescent="0.2">
      <c r="B20" s="5" t="s">
        <v>16</v>
      </c>
      <c r="C20" s="11">
        <f>IF(D5=0,0,C13/D5)</f>
        <v>0.13575999999999999</v>
      </c>
    </row>
    <row r="21" spans="2:5" x14ac:dyDescent="0.2">
      <c r="B21" s="5" t="s">
        <v>17</v>
      </c>
      <c r="C21" s="11">
        <f>IF(D5&lt;=18200,0,IF(D5&lt;=45000,0.16,IF(D5&lt;=135000,0.3,IF(D5&lt;=190000,0.37,0.45))))</f>
        <v>0.3</v>
      </c>
    </row>
    <row r="22" spans="2:5" x14ac:dyDescent="0.2">
      <c r="B22" s="5" t="s">
        <v>18</v>
      </c>
      <c r="C22" s="11">
        <f>IF(D6="No",0,IF(D5&lt;=67000,0,IF(D5&lt;=125000,0.15,IF(D5&lt;=179285,0.17,0.1))))</f>
        <v>0</v>
      </c>
    </row>
    <row r="24" spans="2:5" ht="15.75" customHeight="1" x14ac:dyDescent="0.2">
      <c r="B24" s="18" t="s">
        <v>19</v>
      </c>
      <c r="C24" s="18"/>
      <c r="D24" s="18"/>
      <c r="E24" s="18"/>
    </row>
    <row r="25" spans="2:5" x14ac:dyDescent="0.2">
      <c r="B25" s="3" t="s">
        <v>20</v>
      </c>
      <c r="C25" s="3" t="s">
        <v>21</v>
      </c>
      <c r="D25" s="3" t="s">
        <v>22</v>
      </c>
      <c r="E25" s="3" t="s">
        <v>23</v>
      </c>
    </row>
    <row r="26" spans="2:5" x14ac:dyDescent="0.2">
      <c r="B26" s="2" t="s">
        <v>24</v>
      </c>
      <c r="C26" s="2" t="s">
        <v>25</v>
      </c>
      <c r="D26" s="2" t="s">
        <v>26</v>
      </c>
      <c r="E26" s="2" t="s">
        <v>26</v>
      </c>
    </row>
    <row r="27" spans="2:5" x14ac:dyDescent="0.2">
      <c r="B27" s="1" t="s">
        <v>27</v>
      </c>
      <c r="C27" s="1" t="s">
        <v>28</v>
      </c>
      <c r="D27" s="1" t="s">
        <v>29</v>
      </c>
      <c r="E27" s="1" t="s">
        <v>29</v>
      </c>
    </row>
    <row r="28" spans="2:5" x14ac:dyDescent="0.2">
      <c r="B28" s="2" t="s">
        <v>30</v>
      </c>
      <c r="C28" s="2" t="s">
        <v>31</v>
      </c>
      <c r="D28" s="2" t="s">
        <v>32</v>
      </c>
      <c r="E28" s="2" t="s">
        <v>33</v>
      </c>
    </row>
    <row r="29" spans="2:5" x14ac:dyDescent="0.2">
      <c r="B29" s="1" t="s">
        <v>34</v>
      </c>
      <c r="C29" s="1" t="s">
        <v>35</v>
      </c>
      <c r="D29" s="1" t="s">
        <v>36</v>
      </c>
      <c r="E29" s="1" t="s">
        <v>37</v>
      </c>
    </row>
    <row r="30" spans="2:5" x14ac:dyDescent="0.2">
      <c r="B30" s="2" t="s">
        <v>38</v>
      </c>
      <c r="C30" s="2" t="s">
        <v>39</v>
      </c>
      <c r="D30" s="2" t="s">
        <v>40</v>
      </c>
      <c r="E30" s="2" t="s">
        <v>40</v>
      </c>
    </row>
    <row r="32" spans="2:5" ht="15.75" customHeight="1" x14ac:dyDescent="0.2">
      <c r="B32" s="18" t="s">
        <v>41</v>
      </c>
      <c r="C32" s="18"/>
      <c r="D32" s="18"/>
      <c r="E32" s="18"/>
    </row>
    <row r="33" spans="2:5" x14ac:dyDescent="0.2">
      <c r="B33" s="19" t="s">
        <v>42</v>
      </c>
      <c r="C33" s="19"/>
      <c r="D33" s="19" t="s">
        <v>43</v>
      </c>
      <c r="E33" s="19"/>
    </row>
    <row r="34" spans="2:5" x14ac:dyDescent="0.2">
      <c r="B34" s="17" t="s">
        <v>44</v>
      </c>
      <c r="C34" s="17"/>
      <c r="D34" s="17" t="s">
        <v>45</v>
      </c>
      <c r="E34" s="17"/>
    </row>
    <row r="35" spans="2:5" x14ac:dyDescent="0.2">
      <c r="B35" s="16" t="s">
        <v>46</v>
      </c>
      <c r="C35" s="16"/>
      <c r="D35" s="16" t="s">
        <v>47</v>
      </c>
      <c r="E35" s="16"/>
    </row>
    <row r="36" spans="2:5" x14ac:dyDescent="0.2">
      <c r="B36" s="17" t="s">
        <v>48</v>
      </c>
      <c r="C36" s="17"/>
      <c r="D36" s="17" t="s">
        <v>49</v>
      </c>
      <c r="E36" s="17"/>
    </row>
    <row r="37" spans="2:5" x14ac:dyDescent="0.2">
      <c r="B37" s="16" t="s">
        <v>50</v>
      </c>
      <c r="C37" s="16"/>
      <c r="D37" s="16" t="s">
        <v>51</v>
      </c>
      <c r="E37" s="16"/>
    </row>
    <row r="39" spans="2:5" x14ac:dyDescent="0.2">
      <c r="B39" s="12" t="s">
        <v>52</v>
      </c>
    </row>
    <row r="40" spans="2:5" x14ac:dyDescent="0.2">
      <c r="B40" s="13" t="s">
        <v>53</v>
      </c>
    </row>
  </sheetData>
  <sheetProtection algorithmName="SHA-512" hashValue="KwubDuWyE3eV9MtV5WEVoJ3N+cdkyTNLPlz57Acguv/Iws7EpsU5zVC3Yf6YpHFyMCa1wV5s7dIozPWpeugL/A==" saltValue="JR4V3MHWBpSbKKti1uq7Ww==" spinCount="100000" sheet="1" objects="1" scenarios="1" selectLockedCells="1"/>
  <mergeCells count="17">
    <mergeCell ref="B2:E2"/>
    <mergeCell ref="B3:E3"/>
    <mergeCell ref="B5:C5"/>
    <mergeCell ref="B6:C6"/>
    <mergeCell ref="B8:E8"/>
    <mergeCell ref="B24:E24"/>
    <mergeCell ref="B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</mergeCells>
  <dataValidations count="1">
    <dataValidation type="list" errorTitle="Invalid Input" error="Please select Yes or No" promptTitle="HECS/HELP Debt" prompt="Select Yes or No" sqref="D6" xr:uid="{00000000-0002-0000-0000-000000000000}">
      <formula1>"Yes,No"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Tax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Romano | FTC</dc:creator>
  <dc:description/>
  <cp:lastModifiedBy>Andrew Romano | FTC</cp:lastModifiedBy>
  <cp:revision>0</cp:revision>
  <dcterms:created xsi:type="dcterms:W3CDTF">2026-02-13T09:11:28Z</dcterms:created>
  <dcterms:modified xsi:type="dcterms:W3CDTF">2026-03-03T03:01:28Z</dcterms:modified>
  <dc:language>en-US</dc:language>
</cp:coreProperties>
</file>